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ksvanholm/Desktop/TRIFORK/IR/Consensus/25 Q1/"/>
    </mc:Choice>
  </mc:AlternateContent>
  <xr:revisionPtr revIDLastSave="0" documentId="13_ncr:1_{A01D010E-A8E1-224D-88C7-F0DAB46F9BB6}" xr6:coauthVersionLast="47" xr6:coauthVersionMax="47" xr10:uidLastSave="{00000000-0000-0000-0000-000000000000}"/>
  <bookViews>
    <workbookView xWindow="23380" yWindow="-20100" windowWidth="29180" windowHeight="17760" xr2:uid="{5114F34B-7835-4348-9429-F8E60A33BFDD}"/>
  </bookViews>
  <sheets>
    <sheet name="Consensus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1" l="1"/>
  <c r="AG10" i="1"/>
  <c r="Q10" i="1"/>
  <c r="Z25" i="1"/>
  <c r="Z10" i="1"/>
  <c r="V10" i="1"/>
  <c r="X10" i="1" s="1"/>
  <c r="W92" i="1"/>
  <c r="V92" i="1"/>
  <c r="W25" i="1"/>
  <c r="Y25" i="1" s="1"/>
  <c r="V25" i="1"/>
  <c r="X25" i="1" s="1"/>
  <c r="W10" i="1"/>
  <c r="Y10" i="1" s="1"/>
  <c r="R10" i="1"/>
  <c r="Q25" i="1"/>
  <c r="S25" i="1"/>
  <c r="S10" i="1"/>
  <c r="AD92" i="1"/>
  <c r="AG92" i="1"/>
  <c r="AG25" i="1"/>
  <c r="AA25" i="1"/>
  <c r="AJ25" i="1"/>
  <c r="N92" i="1"/>
  <c r="R92" i="1" s="1"/>
  <c r="AD25" i="1"/>
  <c r="AD10" i="1"/>
  <c r="R25" i="1"/>
  <c r="Z92" i="1" l="1"/>
  <c r="AA92" i="1" s="1"/>
  <c r="Y92" i="1"/>
  <c r="Q92" i="1"/>
  <c r="X92" i="1"/>
  <c r="AJ92" i="1"/>
  <c r="S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Frederik Svanholm</author>
  </authors>
  <commentList>
    <comment ref="P10" authorId="0" shapeId="0" xr:uid="{7DE4A5C1-0F6C-584D-9080-CE86D682CAC3}">
      <text>
        <r>
          <rPr>
            <b/>
            <sz val="10"/>
            <color rgb="FF000000"/>
            <rFont val="Tahoma"/>
            <family val="2"/>
          </rPr>
          <t>Frederik Svanholm: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Insert Q3 revenue here
</t>
        </r>
      </text>
    </comment>
  </commentList>
</comments>
</file>

<file path=xl/sharedStrings.xml><?xml version="1.0" encoding="utf-8"?>
<sst xmlns="http://schemas.openxmlformats.org/spreadsheetml/2006/main" count="111" uniqueCount="106">
  <si>
    <t>Trifork Group</t>
  </si>
  <si>
    <t>Trifork Segment</t>
  </si>
  <si>
    <t>Revenue - high</t>
  </si>
  <si>
    <t>Revenue - median</t>
  </si>
  <si>
    <t>Revenue - low</t>
  </si>
  <si>
    <t>Adjusted EBITDA - high</t>
  </si>
  <si>
    <t>Adjusted EBITDA - median</t>
  </si>
  <si>
    <t>Adjusted EBITDA - low</t>
  </si>
  <si>
    <t>Revenue - average</t>
  </si>
  <si>
    <t>Adjusted EBITDA - average</t>
  </si>
  <si>
    <t>EBITDA - high</t>
  </si>
  <si>
    <t>EBITDA - average</t>
  </si>
  <si>
    <t>EBITDA - low</t>
  </si>
  <si>
    <t>EBIT - high</t>
  </si>
  <si>
    <t>EBIT - average</t>
  </si>
  <si>
    <t>EBIT - low</t>
  </si>
  <si>
    <t>Fair value adj. Trifork Labs - high</t>
  </si>
  <si>
    <t>Fair value adj. Trifork Labs - average</t>
  </si>
  <si>
    <t>Fair value adj. Trifork Labs - low</t>
  </si>
  <si>
    <t>EBT - high</t>
  </si>
  <si>
    <t>EBT - low</t>
  </si>
  <si>
    <t>Organic revenue growth - high</t>
  </si>
  <si>
    <t>Organic revenue growth - average</t>
  </si>
  <si>
    <t>Organic revenue growth - low</t>
  </si>
  <si>
    <t>EBT - average</t>
  </si>
  <si>
    <t>Revenue from Inspire - high</t>
  </si>
  <si>
    <t>Revenue from Inspire - average</t>
  </si>
  <si>
    <t>Revenue from Inspire - low</t>
  </si>
  <si>
    <t>Revenue from Build - high</t>
  </si>
  <si>
    <t>Revenue from Build - average</t>
  </si>
  <si>
    <t>Revenue from Build - low</t>
  </si>
  <si>
    <t>EBITDA - median</t>
  </si>
  <si>
    <t>EBIT - median</t>
  </si>
  <si>
    <t>Fair value adj. Trifork Labs - median</t>
  </si>
  <si>
    <t>EBT - median</t>
  </si>
  <si>
    <t>Organic revenue growth - median</t>
  </si>
  <si>
    <t>Revenue from Inspire - median</t>
  </si>
  <si>
    <t>Revenue from Build - median</t>
  </si>
  <si>
    <t>Revenue from Run - high</t>
  </si>
  <si>
    <t>Revenue from Run - median</t>
  </si>
  <si>
    <t>Revenue from Run - average</t>
  </si>
  <si>
    <t>Revenue from Run - low</t>
  </si>
  <si>
    <t>Revenue from Other - high</t>
  </si>
  <si>
    <t>Revenue from Other - average</t>
  </si>
  <si>
    <t>Revenue from Other - median</t>
  </si>
  <si>
    <t>Revenue from Other - low</t>
  </si>
  <si>
    <t>Adjusted EBITDA from Inspire - high</t>
  </si>
  <si>
    <t>Adjusted EBITDA from Inspire - average</t>
  </si>
  <si>
    <t>Adjusted EBITDA from Inspire - median</t>
  </si>
  <si>
    <t>Adjusted EBITDA from Inspire - low</t>
  </si>
  <si>
    <t>Adjusted EBITDA from Build - high</t>
  </si>
  <si>
    <t>Adjusted EBITDA from Build - average</t>
  </si>
  <si>
    <t>Adjusted EBITDA from Build - median</t>
  </si>
  <si>
    <t>Adjusted EBITDA from Build - low</t>
  </si>
  <si>
    <t>Adjusted EBITDA from Run - high</t>
  </si>
  <si>
    <t>Adjusted EBITDA from Run - average</t>
  </si>
  <si>
    <t>Adjusted EBITDA from Run - median</t>
  </si>
  <si>
    <t>Adjusted EBITDA from Run - low</t>
  </si>
  <si>
    <t>Adjusted EBITDA from Other - high</t>
  </si>
  <si>
    <t>Adjusted EBITDA from Other - average</t>
  </si>
  <si>
    <t>Adjusted EBITDA from Other - median</t>
  </si>
  <si>
    <t>Adjusted EBITDA from Other - low</t>
  </si>
  <si>
    <t>Adjusted EBITDA, total - high</t>
  </si>
  <si>
    <t>Adjusted EBITDA, total - average</t>
  </si>
  <si>
    <t>Adjusted EBITDA, total - median</t>
  </si>
  <si>
    <t>Adjusted EBITDA, total - low</t>
  </si>
  <si>
    <t>Net financial - high</t>
  </si>
  <si>
    <t>Net financial - average</t>
  </si>
  <si>
    <t>Net financial - median</t>
  </si>
  <si>
    <t>Net financial - low</t>
  </si>
  <si>
    <t># estimates</t>
  </si>
  <si>
    <r>
      <rPr>
        <b/>
        <sz val="12"/>
        <color rgb="FF00B050"/>
        <rFont val="Calibri (Body)"/>
      </rPr>
      <t>FY</t>
    </r>
    <r>
      <rPr>
        <b/>
        <sz val="12"/>
        <color theme="1"/>
        <rFont val="Calibri"/>
        <family val="2"/>
        <scheme val="minor"/>
      </rPr>
      <t>(25)</t>
    </r>
  </si>
  <si>
    <t>Q1</t>
  </si>
  <si>
    <t>Q2</t>
  </si>
  <si>
    <t>Implied guidance Q4 low end</t>
  </si>
  <si>
    <t>Implied guidance Q4 high end</t>
  </si>
  <si>
    <t xml:space="preserve">FY guidance </t>
  </si>
  <si>
    <t>New guidance range calculator</t>
  </si>
  <si>
    <t>New guidance high end</t>
  </si>
  <si>
    <t>New guidance low end</t>
  </si>
  <si>
    <t>Current guidance low end</t>
  </si>
  <si>
    <t>Current guidance high end</t>
  </si>
  <si>
    <t xml:space="preserve">Q4 Safety buffer </t>
  </si>
  <si>
    <t>KWA Q4 estimate (best guess)</t>
  </si>
  <si>
    <t>Consensus Q4</t>
  </si>
  <si>
    <t xml:space="preserve">*remember to add new potential M&amp;A effects </t>
  </si>
  <si>
    <t>Change</t>
  </si>
  <si>
    <t>Q4(22)</t>
  </si>
  <si>
    <t>Q3(22)</t>
  </si>
  <si>
    <t>Margin</t>
  </si>
  <si>
    <t>In-organic</t>
  </si>
  <si>
    <t>Development</t>
  </si>
  <si>
    <r>
      <rPr>
        <b/>
        <sz val="12"/>
        <color rgb="FF00B050"/>
        <rFont val="Calibri (Body)"/>
      </rPr>
      <t>FY</t>
    </r>
    <r>
      <rPr>
        <b/>
        <sz val="12"/>
        <color theme="1"/>
        <rFont val="Calibri"/>
        <family val="2"/>
        <scheme val="minor"/>
      </rPr>
      <t>(26)</t>
    </r>
  </si>
  <si>
    <t>Q3</t>
  </si>
  <si>
    <t>FY 2023 Estimate</t>
  </si>
  <si>
    <t>FY expected 13.6</t>
  </si>
  <si>
    <r>
      <rPr>
        <b/>
        <sz val="12"/>
        <color rgb="FFFF0000"/>
        <rFont val="Calibri (Body)"/>
      </rPr>
      <t>Q1</t>
    </r>
    <r>
      <rPr>
        <b/>
        <sz val="12"/>
        <color theme="1"/>
        <rFont val="Calibri"/>
        <family val="2"/>
        <scheme val="minor"/>
      </rPr>
      <t>(25)</t>
    </r>
  </si>
  <si>
    <r>
      <rPr>
        <b/>
        <sz val="12"/>
        <color rgb="FFFF0000"/>
        <rFont val="Calibri (Body)"/>
      </rPr>
      <t>Q2</t>
    </r>
    <r>
      <rPr>
        <b/>
        <sz val="12"/>
        <color theme="1"/>
        <rFont val="Calibri"/>
        <family val="2"/>
        <scheme val="minor"/>
      </rPr>
      <t>(25)</t>
    </r>
  </si>
  <si>
    <r>
      <rPr>
        <b/>
        <sz val="12"/>
        <color rgb="FFFF0000"/>
        <rFont val="Calibri (Body)"/>
      </rPr>
      <t>Q3</t>
    </r>
    <r>
      <rPr>
        <b/>
        <sz val="12"/>
        <color theme="1"/>
        <rFont val="Calibri"/>
        <family val="2"/>
        <scheme val="minor"/>
      </rPr>
      <t>(25)</t>
    </r>
  </si>
  <si>
    <r>
      <rPr>
        <b/>
        <sz val="12"/>
        <color rgb="FFFF0000"/>
        <rFont val="Calibri (Body)"/>
      </rPr>
      <t>Q4</t>
    </r>
    <r>
      <rPr>
        <b/>
        <sz val="12"/>
        <color theme="1"/>
        <rFont val="Calibri"/>
        <family val="2"/>
        <scheme val="minor"/>
      </rPr>
      <t>(25)</t>
    </r>
  </si>
  <si>
    <r>
      <rPr>
        <b/>
        <sz val="12"/>
        <color rgb="FF00B050"/>
        <rFont val="Calibri (Body)"/>
      </rPr>
      <t>FY</t>
    </r>
    <r>
      <rPr>
        <b/>
        <sz val="12"/>
        <color theme="1"/>
        <rFont val="Calibri"/>
        <family val="2"/>
        <scheme val="minor"/>
      </rPr>
      <t>(27)</t>
    </r>
  </si>
  <si>
    <t>Company guidance provided</t>
  </si>
  <si>
    <t>Estimates collected in the week of 21 April 2025. Published 28 April 2025.</t>
  </si>
  <si>
    <t>Estimates in EUR millions.</t>
  </si>
  <si>
    <t>Contributing to the consensus: ABG, Berenberg, Carnegie, Danske Bank, SEB.</t>
  </si>
  <si>
    <t xml:space="preserve">Trifork Analyst Consensus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</si>
</sst>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 (Body)"/>
    </font>
    <font>
      <b/>
      <sz val="12"/>
      <color rgb="FF00B050"/>
      <name val="Calibri (Body)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5" fontId="0" fillId="2" borderId="1" xfId="1" applyNumberFormat="1" applyFont="1" applyFill="1" applyBorder="1"/>
    <xf numFmtId="164" fontId="0" fillId="0" borderId="0" xfId="0" applyNumberFormat="1"/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0" borderId="0" xfId="0" applyNumberFormat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165" fontId="1" fillId="2" borderId="1" xfId="1" applyNumberFormat="1" applyFont="1" applyFill="1" applyBorder="1"/>
    <xf numFmtId="2" fontId="1" fillId="2" borderId="1" xfId="0" applyNumberFormat="1" applyFon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2" fontId="0" fillId="5" borderId="0" xfId="0" applyNumberFormat="1" applyFill="1"/>
    <xf numFmtId="9" fontId="0" fillId="6" borderId="0" xfId="0" applyNumberFormat="1" applyFill="1"/>
    <xf numFmtId="2" fontId="0" fillId="4" borderId="0" xfId="0" applyNumberFormat="1" applyFill="1"/>
    <xf numFmtId="0" fontId="1" fillId="4" borderId="0" xfId="0" applyFont="1" applyFill="1" applyAlignment="1">
      <alignment wrapText="1"/>
    </xf>
    <xf numFmtId="165" fontId="0" fillId="0" borderId="0" xfId="1" applyNumberFormat="1" applyFont="1"/>
    <xf numFmtId="0" fontId="10" fillId="7" borderId="0" xfId="0" applyFont="1" applyFill="1"/>
    <xf numFmtId="0" fontId="1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" xfId="0" builtinId="0"/>
    <cellStyle name="Normal 3" xfId="2" xr:uid="{84FE8594-16B2-1F44-986A-7608DB3CBF8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43F0-D8EE-6041-B74F-E08EE59957D1}">
  <dimension ref="A2:AK94"/>
  <sheetViews>
    <sheetView tabSelected="1" workbookViewId="0">
      <pane ySplit="7" topLeftCell="A8" activePane="bottomLeft" state="frozen"/>
      <selection activeCell="B1" sqref="B1"/>
      <selection pane="bottomLeft" activeCell="K13" sqref="K13"/>
    </sheetView>
  </sheetViews>
  <sheetFormatPr baseColWidth="10" defaultRowHeight="16" x14ac:dyDescent="0.2"/>
  <cols>
    <col min="1" max="1" width="5.33203125" customWidth="1"/>
    <col min="2" max="2" width="37.83203125" customWidth="1"/>
    <col min="3" max="6" width="10.5" customWidth="1"/>
    <col min="10" max="10" width="18.5" customWidth="1"/>
    <col min="11" max="11" width="23.5" customWidth="1"/>
    <col min="12" max="12" width="10.83203125" hidden="1" customWidth="1"/>
    <col min="13" max="36" width="0.1640625" hidden="1" customWidth="1"/>
    <col min="37" max="37" width="0.5" hidden="1" customWidth="1"/>
  </cols>
  <sheetData>
    <row r="2" spans="1:37" ht="24" x14ac:dyDescent="0.3">
      <c r="B2" s="2" t="s">
        <v>105</v>
      </c>
      <c r="AC2" s="25"/>
      <c r="AD2" s="25"/>
      <c r="AE2" s="25"/>
      <c r="AF2" s="25"/>
      <c r="AG2" s="25"/>
      <c r="AH2" s="25"/>
      <c r="AI2" s="25"/>
      <c r="AJ2" s="25"/>
      <c r="AK2" s="25"/>
    </row>
    <row r="3" spans="1:37" x14ac:dyDescent="0.2">
      <c r="B3" s="1" t="s">
        <v>104</v>
      </c>
    </row>
    <row r="4" spans="1:37" x14ac:dyDescent="0.2">
      <c r="A4" s="1"/>
      <c r="B4" s="1" t="s">
        <v>103</v>
      </c>
      <c r="L4" s="24" t="s">
        <v>76</v>
      </c>
      <c r="M4" s="24"/>
      <c r="N4" s="24"/>
      <c r="O4" s="24"/>
      <c r="P4" s="24"/>
      <c r="Q4" s="24"/>
      <c r="R4" s="24"/>
      <c r="S4" s="24"/>
      <c r="U4" s="24" t="s">
        <v>77</v>
      </c>
      <c r="V4" s="24"/>
      <c r="W4" s="24"/>
      <c r="X4" s="24"/>
      <c r="Y4" s="24"/>
      <c r="AC4" s="24" t="s">
        <v>91</v>
      </c>
      <c r="AD4" s="24"/>
      <c r="AE4" s="24"/>
      <c r="AF4" s="24"/>
      <c r="AG4" s="24"/>
      <c r="AH4" s="24"/>
      <c r="AI4" s="24"/>
      <c r="AJ4" s="24"/>
      <c r="AK4" s="24"/>
    </row>
    <row r="5" spans="1:37" x14ac:dyDescent="0.2">
      <c r="B5" s="1" t="s">
        <v>102</v>
      </c>
      <c r="U5" s="10" t="s">
        <v>85</v>
      </c>
    </row>
    <row r="6" spans="1:37" s="15" customFormat="1" ht="21" customHeight="1" x14ac:dyDescent="0.2">
      <c r="C6" s="3" t="s">
        <v>96</v>
      </c>
      <c r="D6" s="3" t="s">
        <v>97</v>
      </c>
      <c r="E6" s="3" t="s">
        <v>98</v>
      </c>
      <c r="F6" s="3" t="s">
        <v>99</v>
      </c>
      <c r="G6" s="3" t="s">
        <v>71</v>
      </c>
      <c r="H6" s="3" t="s">
        <v>92</v>
      </c>
      <c r="I6" s="3" t="s">
        <v>100</v>
      </c>
      <c r="J6" s="16" t="s">
        <v>70</v>
      </c>
      <c r="K6"/>
      <c r="L6" s="16" t="s">
        <v>80</v>
      </c>
      <c r="M6" s="16" t="s">
        <v>81</v>
      </c>
      <c r="N6" s="16" t="s">
        <v>72</v>
      </c>
      <c r="O6" s="16" t="s">
        <v>73</v>
      </c>
      <c r="P6" s="16" t="s">
        <v>93</v>
      </c>
      <c r="Q6" s="16" t="s">
        <v>74</v>
      </c>
      <c r="R6" s="16" t="s">
        <v>75</v>
      </c>
      <c r="S6" s="16" t="s">
        <v>84</v>
      </c>
      <c r="U6" s="21" t="s">
        <v>83</v>
      </c>
      <c r="V6" s="17" t="s">
        <v>82</v>
      </c>
      <c r="W6" s="17" t="s">
        <v>82</v>
      </c>
      <c r="X6" s="17" t="s">
        <v>79</v>
      </c>
      <c r="Y6" s="17" t="s">
        <v>78</v>
      </c>
      <c r="Z6" s="15" t="s">
        <v>94</v>
      </c>
      <c r="AA6" s="15" t="s">
        <v>89</v>
      </c>
      <c r="AC6" s="15" t="s">
        <v>88</v>
      </c>
      <c r="AD6" s="15" t="s">
        <v>86</v>
      </c>
      <c r="AF6" s="15" t="s">
        <v>87</v>
      </c>
      <c r="AG6" s="15" t="s">
        <v>86</v>
      </c>
      <c r="AI6" s="15">
        <v>2022</v>
      </c>
      <c r="AJ6" s="15" t="s">
        <v>86</v>
      </c>
      <c r="AK6" s="15" t="s">
        <v>90</v>
      </c>
    </row>
    <row r="7" spans="1:37" s="15" customFormat="1" x14ac:dyDescent="0.2">
      <c r="C7" s="16"/>
      <c r="D7" s="16"/>
      <c r="E7" s="16"/>
      <c r="F7" s="16"/>
      <c r="G7" s="16"/>
      <c r="H7" s="16"/>
      <c r="I7" s="16"/>
      <c r="J7" s="16"/>
      <c r="K7"/>
      <c r="L7" s="16"/>
      <c r="M7" s="16"/>
      <c r="N7" s="16"/>
      <c r="O7" s="16"/>
      <c r="P7" s="16"/>
      <c r="Q7" s="16"/>
      <c r="R7" s="16"/>
      <c r="S7" s="16"/>
      <c r="U7" s="17"/>
      <c r="V7" s="19">
        <v>0.05</v>
      </c>
      <c r="W7" s="19">
        <v>0.05</v>
      </c>
      <c r="X7" s="17"/>
      <c r="Y7" s="17"/>
    </row>
    <row r="8" spans="1:37" ht="21" x14ac:dyDescent="0.25">
      <c r="B8" s="23" t="s">
        <v>0</v>
      </c>
      <c r="C8" s="4"/>
      <c r="D8" s="4"/>
      <c r="E8" s="4"/>
      <c r="F8" s="4"/>
      <c r="G8" s="4"/>
      <c r="H8" s="4"/>
      <c r="I8" s="4"/>
    </row>
    <row r="9" spans="1:37" x14ac:dyDescent="0.2">
      <c r="B9" t="s">
        <v>2</v>
      </c>
      <c r="C9" s="8">
        <v>54.267600000000009</v>
      </c>
      <c r="D9" s="8">
        <v>55.093519999999998</v>
      </c>
      <c r="E9" s="8">
        <v>53.233945557134568</v>
      </c>
      <c r="F9" s="8">
        <v>59.503617833057667</v>
      </c>
      <c r="G9" s="8">
        <v>219.18329621919602</v>
      </c>
      <c r="H9" s="8">
        <v>242.75506904111563</v>
      </c>
      <c r="I9" s="8">
        <v>271.86892592999999</v>
      </c>
      <c r="J9" s="11">
        <v>5</v>
      </c>
    </row>
    <row r="10" spans="1:37" x14ac:dyDescent="0.2">
      <c r="B10" s="12" t="s">
        <v>8</v>
      </c>
      <c r="C10" s="14">
        <v>53.201708579237824</v>
      </c>
      <c r="D10" s="14">
        <v>54.247926380894242</v>
      </c>
      <c r="E10" s="14">
        <v>50.830874423014613</v>
      </c>
      <c r="F10" s="14">
        <v>58.228038627231832</v>
      </c>
      <c r="G10" s="14">
        <v>216.50854801037849</v>
      </c>
      <c r="H10" s="14">
        <v>241.15914363459098</v>
      </c>
      <c r="I10" s="14">
        <v>267.63184430651393</v>
      </c>
      <c r="J10" s="11">
        <v>5</v>
      </c>
      <c r="K10" t="s">
        <v>101</v>
      </c>
      <c r="L10" s="18">
        <v>230</v>
      </c>
      <c r="M10" s="18">
        <v>240</v>
      </c>
      <c r="N10" s="9">
        <v>49.707000000000001</v>
      </c>
      <c r="O10" s="9">
        <v>55.222999999999999</v>
      </c>
      <c r="P10" s="9">
        <v>47.99</v>
      </c>
      <c r="Q10" s="9">
        <f>L10-SUM(N10:P10)</f>
        <v>77.079999999999984</v>
      </c>
      <c r="R10" s="9">
        <f>M10-SUM(N10:P10)</f>
        <v>87.079999999999984</v>
      </c>
      <c r="S10" s="9">
        <f>C10</f>
        <v>53.201708579237824</v>
      </c>
      <c r="U10" s="20">
        <v>54</v>
      </c>
      <c r="V10">
        <f>U10*(1-$V$7)</f>
        <v>51.3</v>
      </c>
      <c r="W10">
        <f>U10*(1+$W$7)</f>
        <v>56.7</v>
      </c>
      <c r="X10" s="18">
        <f>V10+SUM(N10:P10)</f>
        <v>204.22000000000003</v>
      </c>
      <c r="Y10" s="18">
        <f>W10+SUM(N10:P10)</f>
        <v>209.62</v>
      </c>
      <c r="Z10" s="20">
        <f>+U10+SUM(N10:P10)</f>
        <v>206.92000000000002</v>
      </c>
      <c r="AA10" s="22"/>
      <c r="AB10" s="22"/>
      <c r="AC10" s="6">
        <v>43.411000000000001</v>
      </c>
      <c r="AD10" s="22">
        <f>(P10-AC10)/AC10</f>
        <v>0.10548017783511093</v>
      </c>
      <c r="AF10" s="6">
        <v>49.808999999999997</v>
      </c>
      <c r="AG10" s="22">
        <f>(U10-AF10)/AF10</f>
        <v>8.4141420225260555E-2</v>
      </c>
      <c r="AI10" s="6">
        <v>184.93600000000001</v>
      </c>
      <c r="AJ10" s="22">
        <f>(Z10-AI10)/AI10</f>
        <v>0.11887355625729987</v>
      </c>
    </row>
    <row r="11" spans="1:37" x14ac:dyDescent="0.2">
      <c r="B11" s="12" t="s">
        <v>3</v>
      </c>
      <c r="C11" s="14">
        <v>52.786529999999999</v>
      </c>
      <c r="D11" s="14">
        <v>53.978346393442621</v>
      </c>
      <c r="E11" s="14">
        <v>52.002000000000002</v>
      </c>
      <c r="F11" s="14">
        <v>58.585914000000017</v>
      </c>
      <c r="G11" s="14">
        <v>217.87731343925387</v>
      </c>
      <c r="H11" s="14">
        <v>240.96372819999999</v>
      </c>
      <c r="I11" s="14">
        <v>268.8671011932272</v>
      </c>
      <c r="J11" s="11">
        <v>5</v>
      </c>
      <c r="X11">
        <v>207</v>
      </c>
      <c r="Y11">
        <v>212</v>
      </c>
    </row>
    <row r="12" spans="1:37" x14ac:dyDescent="0.2">
      <c r="B12" t="s">
        <v>4</v>
      </c>
      <c r="C12" s="7">
        <v>52.550531791957908</v>
      </c>
      <c r="D12" s="7">
        <v>53.301639999999999</v>
      </c>
      <c r="E12" s="7">
        <v>45.765379999999993</v>
      </c>
      <c r="F12" s="7">
        <v>57.171661303101459</v>
      </c>
      <c r="G12" s="7">
        <v>210.54417999999998</v>
      </c>
      <c r="H12" s="7">
        <v>239.84314240000003</v>
      </c>
      <c r="I12" s="7">
        <v>263.41641413999997</v>
      </c>
      <c r="J12" s="11">
        <v>5</v>
      </c>
    </row>
    <row r="13" spans="1:37" x14ac:dyDescent="0.2">
      <c r="C13" s="9"/>
      <c r="D13" s="9"/>
      <c r="E13" s="9"/>
      <c r="F13" s="9"/>
      <c r="G13" s="9"/>
      <c r="H13" s="9"/>
      <c r="I13" s="9"/>
      <c r="J13" s="11"/>
    </row>
    <row r="14" spans="1:37" x14ac:dyDescent="0.2">
      <c r="B14" t="s">
        <v>5</v>
      </c>
      <c r="C14" s="7">
        <v>7.4213366656346746</v>
      </c>
      <c r="D14" s="7">
        <v>8.4510422180092348</v>
      </c>
      <c r="E14" s="7">
        <v>9.4687800000000042</v>
      </c>
      <c r="F14" s="7">
        <v>10.709176300000005</v>
      </c>
      <c r="G14" s="7">
        <v>34.472300885350876</v>
      </c>
      <c r="H14" s="7">
        <v>42.772549919999975</v>
      </c>
      <c r="I14" s="7">
        <v>48.561659287899992</v>
      </c>
      <c r="J14" s="11">
        <v>5</v>
      </c>
    </row>
    <row r="15" spans="1:37" x14ac:dyDescent="0.2">
      <c r="B15" s="12" t="s">
        <v>9</v>
      </c>
      <c r="C15" s="14">
        <v>6.9886990886490539</v>
      </c>
      <c r="D15" s="14">
        <v>7.3710311950205121</v>
      </c>
      <c r="E15" s="14">
        <v>7.5852263958756811</v>
      </c>
      <c r="F15" s="14">
        <v>10.144108418009269</v>
      </c>
      <c r="G15" s="14">
        <v>32.08906509755451</v>
      </c>
      <c r="H15" s="14">
        <v>41.44127238270795</v>
      </c>
      <c r="I15" s="14">
        <v>47.308837049601593</v>
      </c>
      <c r="J15" s="11">
        <v>5</v>
      </c>
      <c r="AI15" s="6"/>
    </row>
    <row r="16" spans="1:37" x14ac:dyDescent="0.2">
      <c r="B16" s="12" t="s">
        <v>6</v>
      </c>
      <c r="C16" s="14">
        <v>7.2005000000000008</v>
      </c>
      <c r="D16" s="14">
        <v>7.4132731013556157</v>
      </c>
      <c r="E16" s="14">
        <v>7.635910000000008</v>
      </c>
      <c r="F16" s="14">
        <v>10.115254537591831</v>
      </c>
      <c r="G16" s="14">
        <v>32.375451759999962</v>
      </c>
      <c r="H16" s="14">
        <v>41.015281818173065</v>
      </c>
      <c r="I16" s="14">
        <v>48.1275154759009</v>
      </c>
      <c r="J16" s="11">
        <v>5</v>
      </c>
    </row>
    <row r="17" spans="2:36" x14ac:dyDescent="0.2">
      <c r="B17" t="s">
        <v>7</v>
      </c>
      <c r="C17" s="7">
        <v>5.9869661935483851</v>
      </c>
      <c r="D17" s="7">
        <v>6.4127567999999995</v>
      </c>
      <c r="E17" s="7">
        <v>4.4466556999999991</v>
      </c>
      <c r="F17" s="7">
        <v>9.8618769424545167</v>
      </c>
      <c r="G17" s="7">
        <v>28.769088800000006</v>
      </c>
      <c r="H17" s="7">
        <v>40.890602064000007</v>
      </c>
      <c r="I17" s="7">
        <v>45.588778082920157</v>
      </c>
      <c r="J17" s="11">
        <v>5</v>
      </c>
    </row>
    <row r="18" spans="2:36" x14ac:dyDescent="0.2">
      <c r="C18" s="9"/>
      <c r="D18" s="9"/>
      <c r="E18" s="9"/>
      <c r="F18" s="9"/>
      <c r="G18" s="9"/>
      <c r="H18" s="9"/>
      <c r="I18" s="9"/>
      <c r="J18" s="11"/>
    </row>
    <row r="19" spans="2:36" x14ac:dyDescent="0.2">
      <c r="B19" t="s">
        <v>10</v>
      </c>
      <c r="C19" s="7">
        <v>7.4213366656346746</v>
      </c>
      <c r="D19" s="7">
        <v>8.4510422180092348</v>
      </c>
      <c r="E19" s="7">
        <v>9.4687800000000042</v>
      </c>
      <c r="F19" s="7">
        <v>10.709176300000005</v>
      </c>
      <c r="G19" s="7">
        <v>34.472300885350876</v>
      </c>
      <c r="H19" s="7">
        <v>42.772549919999975</v>
      </c>
      <c r="I19" s="7">
        <v>48.561659287899992</v>
      </c>
      <c r="J19" s="11">
        <v>5</v>
      </c>
    </row>
    <row r="20" spans="2:36" x14ac:dyDescent="0.2">
      <c r="B20" s="12" t="s">
        <v>11</v>
      </c>
      <c r="C20" s="14">
        <v>6.9886990886490539</v>
      </c>
      <c r="D20" s="14">
        <v>7.3710311950205121</v>
      </c>
      <c r="E20" s="14">
        <v>7.5852263958756811</v>
      </c>
      <c r="F20" s="14">
        <v>10.144108418009269</v>
      </c>
      <c r="G20" s="14">
        <v>32.08906509755451</v>
      </c>
      <c r="H20" s="14">
        <v>41.44127238270795</v>
      </c>
      <c r="I20" s="14">
        <v>47.308837049601593</v>
      </c>
      <c r="J20" s="11">
        <v>5</v>
      </c>
    </row>
    <row r="21" spans="2:36" x14ac:dyDescent="0.2">
      <c r="B21" s="12" t="s">
        <v>31</v>
      </c>
      <c r="C21" s="14">
        <v>7.2005000000000008</v>
      </c>
      <c r="D21" s="14">
        <v>7.4132731013556157</v>
      </c>
      <c r="E21" s="14">
        <v>7.635910000000008</v>
      </c>
      <c r="F21" s="14">
        <v>10.115254537591831</v>
      </c>
      <c r="G21" s="14">
        <v>32.375451759999962</v>
      </c>
      <c r="H21" s="14">
        <v>41.015281818173065</v>
      </c>
      <c r="I21" s="14">
        <v>48.1275154759009</v>
      </c>
      <c r="J21" s="11">
        <v>5</v>
      </c>
    </row>
    <row r="22" spans="2:36" x14ac:dyDescent="0.2">
      <c r="B22" t="s">
        <v>12</v>
      </c>
      <c r="C22" s="7">
        <v>5.9869661935483851</v>
      </c>
      <c r="D22" s="7">
        <v>6.4127567999999995</v>
      </c>
      <c r="E22" s="7">
        <v>4.4466556999999991</v>
      </c>
      <c r="F22" s="7">
        <v>9.8618769424545167</v>
      </c>
      <c r="G22" s="7">
        <v>28.769088800000006</v>
      </c>
      <c r="H22" s="7">
        <v>40.890602064000007</v>
      </c>
      <c r="I22" s="7">
        <v>45.588778082920157</v>
      </c>
      <c r="J22" s="11">
        <v>5</v>
      </c>
    </row>
    <row r="23" spans="2:36" x14ac:dyDescent="0.2">
      <c r="C23" s="9"/>
      <c r="D23" s="9"/>
      <c r="E23" s="9"/>
      <c r="F23" s="9"/>
      <c r="G23" s="9"/>
      <c r="H23" s="9"/>
      <c r="I23" s="9"/>
      <c r="J23" s="11"/>
    </row>
    <row r="24" spans="2:36" x14ac:dyDescent="0.2">
      <c r="B24" t="s">
        <v>13</v>
      </c>
      <c r="C24" s="7">
        <v>3.2845862500000047</v>
      </c>
      <c r="D24" s="7">
        <v>4.3484473757492417</v>
      </c>
      <c r="E24" s="7">
        <v>5.1396937978192518</v>
      </c>
      <c r="F24" s="7">
        <v>7.7219343000000062</v>
      </c>
      <c r="G24" s="7">
        <v>18.061921516310903</v>
      </c>
      <c r="H24" s="7">
        <v>26.573464319999974</v>
      </c>
      <c r="I24" s="7">
        <v>31.331650358299992</v>
      </c>
      <c r="J24" s="11">
        <v>5</v>
      </c>
    </row>
    <row r="25" spans="2:36" x14ac:dyDescent="0.2">
      <c r="B25" s="12" t="s">
        <v>14</v>
      </c>
      <c r="C25" s="14">
        <v>2.8330589301970548</v>
      </c>
      <c r="D25" s="14">
        <v>3.2324239856310131</v>
      </c>
      <c r="E25" s="14">
        <v>3.3936037469875302</v>
      </c>
      <c r="F25" s="14">
        <v>6.253505575777778</v>
      </c>
      <c r="G25" s="14">
        <v>15.712592238593368</v>
      </c>
      <c r="H25" s="14">
        <v>24.568672756688187</v>
      </c>
      <c r="I25" s="14">
        <v>29.686459794901811</v>
      </c>
      <c r="J25" s="11">
        <v>5</v>
      </c>
      <c r="K25" t="s">
        <v>101</v>
      </c>
      <c r="L25" s="18">
        <v>21.5</v>
      </c>
      <c r="M25" s="18">
        <v>25.5</v>
      </c>
      <c r="N25" s="9">
        <v>5.0179999999999998</v>
      </c>
      <c r="O25" s="9">
        <v>4.101</v>
      </c>
      <c r="P25" s="9">
        <v>3.1440000000000001</v>
      </c>
      <c r="Q25" s="9">
        <f>L25-SUM(N25:P25)</f>
        <v>9.2370000000000001</v>
      </c>
      <c r="R25" s="9">
        <f>M25-SUM(N25:P25)</f>
        <v>13.237</v>
      </c>
      <c r="S25" s="9">
        <f>C25</f>
        <v>2.8330589301970548</v>
      </c>
      <c r="U25" s="20">
        <v>6</v>
      </c>
      <c r="V25">
        <f>U25*(1-$V$7)</f>
        <v>5.6999999999999993</v>
      </c>
      <c r="W25">
        <f>U25*(1+$W$7)</f>
        <v>6.3000000000000007</v>
      </c>
      <c r="X25" s="18">
        <f>V25+SUM(N25:P25)</f>
        <v>17.963000000000001</v>
      </c>
      <c r="Y25" s="18">
        <f>W25+SUM(N25:P25)</f>
        <v>18.563000000000002</v>
      </c>
      <c r="Z25" s="20">
        <f>+U25+SUM(N25:P25)</f>
        <v>18.262999999999998</v>
      </c>
      <c r="AA25" s="22">
        <f>Z25/Z10</f>
        <v>8.8261163734776715E-2</v>
      </c>
      <c r="AB25" s="22"/>
      <c r="AC25" s="6">
        <v>4.4710000000000001</v>
      </c>
      <c r="AD25" s="22">
        <f>(P25-AC25)/AC25</f>
        <v>-0.29680161037799146</v>
      </c>
      <c r="AF25" s="6">
        <v>6.1319999999999997</v>
      </c>
      <c r="AG25" s="22">
        <f>(U25-AF25)/AF25</f>
        <v>-2.1526418786692706E-2</v>
      </c>
      <c r="AI25" s="6">
        <v>18.341000000000001</v>
      </c>
      <c r="AJ25" s="22">
        <f>(Z25-AI25)/AI25</f>
        <v>-4.2527670246989236E-3</v>
      </c>
    </row>
    <row r="26" spans="2:36" x14ac:dyDescent="0.2">
      <c r="B26" s="12" t="s">
        <v>32</v>
      </c>
      <c r="C26" s="14">
        <v>3.0005000000000006</v>
      </c>
      <c r="D26" s="14">
        <v>3.2218409013556162</v>
      </c>
      <c r="E26" s="14">
        <v>3.6009100000000078</v>
      </c>
      <c r="F26" s="14">
        <v>6.0126596953318359</v>
      </c>
      <c r="G26" s="14">
        <v>15.479646393135582</v>
      </c>
      <c r="H26" s="14">
        <v>24.431021024000007</v>
      </c>
      <c r="I26" s="14">
        <v>29.407466784079975</v>
      </c>
      <c r="J26" s="11">
        <v>5</v>
      </c>
      <c r="X26">
        <v>20.5</v>
      </c>
      <c r="Y26">
        <v>22.5</v>
      </c>
    </row>
    <row r="27" spans="2:36" x14ac:dyDescent="0.2">
      <c r="B27" t="s">
        <v>15</v>
      </c>
      <c r="C27" s="7">
        <v>1.672792443548385</v>
      </c>
      <c r="D27" s="7">
        <v>2.2127567999999993</v>
      </c>
      <c r="E27" s="7">
        <v>0.14665569999999928</v>
      </c>
      <c r="F27" s="7">
        <v>5.6704447424545172</v>
      </c>
      <c r="G27" s="7">
        <v>13.081846800000008</v>
      </c>
      <c r="H27" s="7">
        <v>23.166769819071902</v>
      </c>
      <c r="I27" s="7">
        <v>28.18301183220315</v>
      </c>
      <c r="J27" s="11">
        <v>5</v>
      </c>
    </row>
    <row r="28" spans="2:36" x14ac:dyDescent="0.2">
      <c r="C28" s="9"/>
      <c r="D28" s="9"/>
      <c r="E28" s="9"/>
      <c r="F28" s="9"/>
      <c r="G28" s="9"/>
      <c r="H28" s="9"/>
      <c r="I28" s="9"/>
      <c r="J28" s="11"/>
      <c r="O28" s="9"/>
    </row>
    <row r="29" spans="2:36" x14ac:dyDescent="0.2">
      <c r="B29" t="s">
        <v>16</v>
      </c>
      <c r="C29" s="7">
        <v>1</v>
      </c>
      <c r="D29" s="7">
        <v>0.75</v>
      </c>
      <c r="E29" s="7">
        <v>0.75</v>
      </c>
      <c r="F29" s="7">
        <v>0.75</v>
      </c>
      <c r="G29" s="7">
        <v>3</v>
      </c>
      <c r="H29" s="7">
        <v>5</v>
      </c>
      <c r="I29" s="7">
        <v>6</v>
      </c>
      <c r="J29" s="11">
        <v>5</v>
      </c>
    </row>
    <row r="30" spans="2:36" x14ac:dyDescent="0.2">
      <c r="B30" s="12" t="s">
        <v>17</v>
      </c>
      <c r="C30" s="14">
        <v>0.35</v>
      </c>
      <c r="D30" s="14">
        <v>0.15</v>
      </c>
      <c r="E30" s="14">
        <v>0.15</v>
      </c>
      <c r="F30" s="14">
        <v>0.15</v>
      </c>
      <c r="G30" s="14">
        <v>0.8</v>
      </c>
      <c r="H30" s="14">
        <v>1.6</v>
      </c>
      <c r="I30" s="14">
        <v>1.8</v>
      </c>
      <c r="J30" s="11">
        <v>5</v>
      </c>
    </row>
    <row r="31" spans="2:36" x14ac:dyDescent="0.2">
      <c r="B31" s="12" t="s">
        <v>33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1">
        <v>5</v>
      </c>
    </row>
    <row r="32" spans="2:36" x14ac:dyDescent="0.2">
      <c r="B32" t="s">
        <v>18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11">
        <v>5</v>
      </c>
    </row>
    <row r="33" spans="2:12" x14ac:dyDescent="0.2">
      <c r="C33" s="9"/>
      <c r="D33" s="9"/>
      <c r="E33" s="9"/>
      <c r="F33" s="9"/>
      <c r="G33" s="9"/>
      <c r="H33" s="9"/>
      <c r="I33" s="9"/>
      <c r="J33" s="11"/>
    </row>
    <row r="34" spans="2:12" x14ac:dyDescent="0.2">
      <c r="B34" t="s">
        <v>66</v>
      </c>
      <c r="C34" s="7">
        <v>-1</v>
      </c>
      <c r="D34" s="7">
        <v>-0.93100000000000005</v>
      </c>
      <c r="E34" s="7">
        <v>-0.94199999999999995</v>
      </c>
      <c r="F34" s="7">
        <v>-0.84860448580784253</v>
      </c>
      <c r="G34" s="7">
        <v>-4.0689194218259734</v>
      </c>
      <c r="H34" s="7">
        <v>-3.3328019313532709</v>
      </c>
      <c r="I34" s="7">
        <v>-2</v>
      </c>
      <c r="J34" s="11">
        <v>5</v>
      </c>
    </row>
    <row r="35" spans="2:12" x14ac:dyDescent="0.2">
      <c r="B35" s="12" t="s">
        <v>67</v>
      </c>
      <c r="C35" s="14">
        <v>-1.2712805548974067</v>
      </c>
      <c r="D35" s="14">
        <v>-1.1574805548974065</v>
      </c>
      <c r="E35" s="14">
        <v>-1.1075201548974065</v>
      </c>
      <c r="F35" s="14">
        <v>-1.0799249364241699</v>
      </c>
      <c r="G35" s="14">
        <v>-4.6162062011163894</v>
      </c>
      <c r="H35" s="14">
        <v>-4.0698203862298339</v>
      </c>
      <c r="I35" s="14">
        <v>-3.3320383799930098</v>
      </c>
      <c r="J35" s="11">
        <v>5</v>
      </c>
    </row>
    <row r="36" spans="2:12" x14ac:dyDescent="0.2">
      <c r="B36" s="12" t="s">
        <v>68</v>
      </c>
      <c r="C36" s="14">
        <v>-1.3580200000000002</v>
      </c>
      <c r="D36" s="14">
        <v>-1.2133827744870329</v>
      </c>
      <c r="E36" s="14">
        <v>-1.1822180000000002</v>
      </c>
      <c r="F36" s="14">
        <v>-1.0999999999999996</v>
      </c>
      <c r="G36" s="14">
        <v>-4.8535310979481316</v>
      </c>
      <c r="H36" s="14">
        <v>-4</v>
      </c>
      <c r="I36" s="14">
        <v>-3.0693394185094061</v>
      </c>
      <c r="J36" s="11">
        <v>5</v>
      </c>
    </row>
    <row r="37" spans="2:12" x14ac:dyDescent="0.2">
      <c r="B37" t="s">
        <v>69</v>
      </c>
      <c r="C37" s="7">
        <v>-1.4</v>
      </c>
      <c r="D37" s="7">
        <v>-1.3430200000000001</v>
      </c>
      <c r="E37" s="7">
        <v>-1.2133827744870329</v>
      </c>
      <c r="F37" s="7">
        <v>-1.2133827744870325</v>
      </c>
      <c r="G37" s="7">
        <v>-5.0519759999999998</v>
      </c>
      <c r="H37" s="7">
        <v>-4.6252860323263105</v>
      </c>
      <c r="I37" s="7">
        <v>-4.7604386777512895</v>
      </c>
      <c r="J37" s="11">
        <v>5</v>
      </c>
    </row>
    <row r="38" spans="2:12" x14ac:dyDescent="0.2">
      <c r="C38" s="9"/>
      <c r="D38" s="9"/>
      <c r="E38" s="9"/>
      <c r="F38" s="9"/>
      <c r="G38" s="9"/>
      <c r="H38" s="9"/>
      <c r="I38" s="9"/>
      <c r="J38" s="11"/>
    </row>
    <row r="39" spans="2:12" x14ac:dyDescent="0.2">
      <c r="B39" t="s">
        <v>19</v>
      </c>
      <c r="C39" s="7">
        <v>2.7005000000000008</v>
      </c>
      <c r="D39" s="7">
        <v>3.8850646012622088</v>
      </c>
      <c r="E39" s="7">
        <v>4.2599201789405834</v>
      </c>
      <c r="F39" s="7">
        <v>6.5530148781740332</v>
      </c>
      <c r="G39" s="7">
        <v>16.208390418362772</v>
      </c>
      <c r="H39" s="7">
        <v>24.707577664722816</v>
      </c>
      <c r="I39" s="7">
        <v>32.020079572052119</v>
      </c>
      <c r="J39" s="11">
        <v>5</v>
      </c>
    </row>
    <row r="40" spans="2:12" x14ac:dyDescent="0.2">
      <c r="B40" s="12" t="s">
        <v>24</v>
      </c>
      <c r="C40" s="14">
        <v>2.0517783752996475</v>
      </c>
      <c r="D40" s="14">
        <v>2.3333434307336063</v>
      </c>
      <c r="E40" s="14">
        <v>2.4900835920901239</v>
      </c>
      <c r="F40" s="14">
        <v>5.4211806393536079</v>
      </c>
      <c r="G40" s="14">
        <v>12.29638603747698</v>
      </c>
      <c r="H40" s="14">
        <v>22.498852370458359</v>
      </c>
      <c r="I40" s="14">
        <v>28.754421414908801</v>
      </c>
      <c r="J40" s="11">
        <v>5</v>
      </c>
    </row>
    <row r="41" spans="2:12" x14ac:dyDescent="0.2">
      <c r="B41" s="12" t="s">
        <v>34</v>
      </c>
      <c r="C41" s="14">
        <v>1.8995862500000047</v>
      </c>
      <c r="D41" s="14">
        <v>1.9218409013556164</v>
      </c>
      <c r="E41" s="14">
        <v>2.2289100000000079</v>
      </c>
      <c r="F41" s="14">
        <v>5.5492769208448038</v>
      </c>
      <c r="G41" s="14">
        <v>11.23613872352038</v>
      </c>
      <c r="H41" s="14">
        <v>22.902424923319934</v>
      </c>
      <c r="I41" s="14">
        <v>27.210770427873808</v>
      </c>
      <c r="J41" s="11">
        <v>5</v>
      </c>
      <c r="L41" t="s">
        <v>95</v>
      </c>
    </row>
    <row r="42" spans="2:12" x14ac:dyDescent="0.2">
      <c r="B42" t="s">
        <v>20</v>
      </c>
      <c r="C42" s="7">
        <v>1.3147724435483845</v>
      </c>
      <c r="D42" s="7">
        <v>1.3073036510502014</v>
      </c>
      <c r="E42" s="7">
        <v>-0.15334430000000077</v>
      </c>
      <c r="F42" s="7">
        <v>4.5704447424545176</v>
      </c>
      <c r="G42" s="7">
        <v>10.479646393135582</v>
      </c>
      <c r="H42" s="7">
        <v>19.166769819071902</v>
      </c>
      <c r="I42" s="7">
        <v>26.338127365570571</v>
      </c>
      <c r="J42" s="11">
        <v>5</v>
      </c>
    </row>
    <row r="43" spans="2:12" x14ac:dyDescent="0.2">
      <c r="J43" s="11"/>
    </row>
    <row r="44" spans="2:12" x14ac:dyDescent="0.2">
      <c r="B44" t="s">
        <v>21</v>
      </c>
      <c r="C44" s="5">
        <v>4.7163183901887396E-2</v>
      </c>
      <c r="D44" s="5">
        <v>3.3889136749156099E-2</v>
      </c>
      <c r="E44" s="5">
        <v>0.13396892399163512</v>
      </c>
      <c r="F44" s="5">
        <v>5.1332238017001507E-2</v>
      </c>
      <c r="G44" s="5">
        <v>4.8050187425952177E-2</v>
      </c>
      <c r="H44" s="5">
        <v>0.144480594049192</v>
      </c>
      <c r="I44" s="5">
        <v>0.12825663829515732</v>
      </c>
      <c r="J44" s="11">
        <v>5</v>
      </c>
    </row>
    <row r="45" spans="2:12" x14ac:dyDescent="0.2">
      <c r="B45" s="12" t="s">
        <v>22</v>
      </c>
      <c r="C45" s="13">
        <v>2.3704751984526328E-2</v>
      </c>
      <c r="D45" s="13">
        <v>1.7919171251987016E-2</v>
      </c>
      <c r="E45" s="13">
        <v>7.0842589082415142E-2</v>
      </c>
      <c r="F45" s="13">
        <v>3.8879585297866642E-2</v>
      </c>
      <c r="G45" s="13">
        <v>3.7545326131498337E-2</v>
      </c>
      <c r="H45" s="13">
        <v>0.11487919580877051</v>
      </c>
      <c r="I45" s="13">
        <v>0.11015991066841968</v>
      </c>
      <c r="J45" s="11">
        <v>5</v>
      </c>
    </row>
    <row r="46" spans="2:12" x14ac:dyDescent="0.2">
      <c r="B46" s="12" t="s">
        <v>35</v>
      </c>
      <c r="C46" s="13">
        <v>2.4770913540734872E-2</v>
      </c>
      <c r="D46" s="13">
        <v>2.6775384319697268E-2</v>
      </c>
      <c r="E46" s="13">
        <v>8.2845010615711243E-2</v>
      </c>
      <c r="F46" s="13">
        <v>4.608363538969721E-2</v>
      </c>
      <c r="G46" s="13">
        <v>4.6167254026300744E-2</v>
      </c>
      <c r="H46" s="13">
        <v>0.11142815478148162</v>
      </c>
      <c r="I46" s="13">
        <v>0.10763609682367323</v>
      </c>
      <c r="J46" s="11">
        <v>5</v>
      </c>
    </row>
    <row r="47" spans="2:12" x14ac:dyDescent="0.2">
      <c r="B47" t="s">
        <v>23</v>
      </c>
      <c r="C47" s="5">
        <v>4.5349304842165847E-3</v>
      </c>
      <c r="D47" s="5">
        <v>-4.7731259055899602E-3</v>
      </c>
      <c r="E47" s="5">
        <v>-2.8521513935766185E-2</v>
      </c>
      <c r="F47" s="5">
        <v>2.1672262304450518E-2</v>
      </c>
      <c r="G47" s="5">
        <v>9.6926408607998366E-3</v>
      </c>
      <c r="H47" s="5">
        <v>9.8202577661603133E-2</v>
      </c>
      <c r="I47" s="5">
        <v>9.5473132305072692E-2</v>
      </c>
      <c r="J47" s="11">
        <v>5</v>
      </c>
    </row>
    <row r="48" spans="2:12" x14ac:dyDescent="0.2">
      <c r="J48" s="11"/>
    </row>
    <row r="49" spans="2:10" x14ac:dyDescent="0.2">
      <c r="J49" s="11"/>
    </row>
    <row r="50" spans="2:10" ht="21" x14ac:dyDescent="0.25">
      <c r="B50" s="23" t="s">
        <v>1</v>
      </c>
      <c r="J50" s="11"/>
    </row>
    <row r="51" spans="2:10" x14ac:dyDescent="0.2">
      <c r="B51" t="s">
        <v>25</v>
      </c>
      <c r="C51" s="7">
        <v>0.65</v>
      </c>
      <c r="D51" s="7">
        <v>2.4</v>
      </c>
      <c r="E51" s="7">
        <v>1</v>
      </c>
      <c r="F51" s="7">
        <v>3.8370000000000002</v>
      </c>
      <c r="G51" s="7">
        <v>7.3970000000000002</v>
      </c>
      <c r="H51" s="7">
        <v>7.7668500000000007</v>
      </c>
      <c r="I51" s="7">
        <v>8.1551925000000001</v>
      </c>
      <c r="J51" s="11">
        <v>5</v>
      </c>
    </row>
    <row r="52" spans="2:10" x14ac:dyDescent="0.2">
      <c r="B52" s="12" t="s">
        <v>26</v>
      </c>
      <c r="C52" s="14">
        <v>0.46552548549939249</v>
      </c>
      <c r="D52" s="14">
        <v>1.777953732875557</v>
      </c>
      <c r="E52" s="14">
        <v>0.61757942112395514</v>
      </c>
      <c r="F52" s="14">
        <v>2.4946057383708213</v>
      </c>
      <c r="G52" s="14">
        <v>5.3556643778697266</v>
      </c>
      <c r="H52" s="14">
        <v>5.5535086363255788</v>
      </c>
      <c r="I52" s="14">
        <v>5.7918620446959661</v>
      </c>
      <c r="J52" s="11">
        <v>5</v>
      </c>
    </row>
    <row r="53" spans="2:10" x14ac:dyDescent="0.2">
      <c r="B53" s="12" t="s">
        <v>36</v>
      </c>
      <c r="C53" s="14">
        <v>0.5</v>
      </c>
      <c r="D53" s="14">
        <v>2</v>
      </c>
      <c r="E53" s="14">
        <v>0.5</v>
      </c>
      <c r="F53" s="14">
        <v>2.0179500000000004</v>
      </c>
      <c r="G53" s="14">
        <v>5</v>
      </c>
      <c r="H53" s="14">
        <v>5</v>
      </c>
      <c r="I53" s="14">
        <v>5</v>
      </c>
      <c r="J53" s="11">
        <v>5</v>
      </c>
    </row>
    <row r="54" spans="2:10" x14ac:dyDescent="0.2">
      <c r="B54" t="s">
        <v>27</v>
      </c>
      <c r="C54" s="7">
        <v>0.28162742749696246</v>
      </c>
      <c r="D54" s="7">
        <v>1.1824186643777854</v>
      </c>
      <c r="E54" s="7">
        <v>0.39239710561977603</v>
      </c>
      <c r="F54" s="7">
        <v>1.8107786918541064</v>
      </c>
      <c r="G54" s="7">
        <v>3.6672218893486304</v>
      </c>
      <c r="H54" s="7">
        <v>3.872592181627891</v>
      </c>
      <c r="I54" s="7">
        <v>4.0782323134798339</v>
      </c>
      <c r="J54" s="11">
        <v>5</v>
      </c>
    </row>
    <row r="55" spans="2:10" x14ac:dyDescent="0.2">
      <c r="C55" s="9"/>
      <c r="D55" s="9"/>
      <c r="E55" s="9"/>
      <c r="F55" s="9"/>
      <c r="G55" s="9"/>
      <c r="H55" s="9"/>
      <c r="I55" s="9"/>
      <c r="J55" s="11"/>
    </row>
    <row r="56" spans="2:10" x14ac:dyDescent="0.2">
      <c r="B56" t="s">
        <v>28</v>
      </c>
      <c r="C56" s="7">
        <v>40.799471104231166</v>
      </c>
      <c r="D56" s="7">
        <v>39.830175122747669</v>
      </c>
      <c r="E56" s="7">
        <v>40.236661626442469</v>
      </c>
      <c r="F56" s="7">
        <v>43.155617833057669</v>
      </c>
      <c r="G56" s="7">
        <v>161.44721621919601</v>
      </c>
      <c r="H56" s="7">
        <v>178.19936476941447</v>
      </c>
      <c r="I56" s="7">
        <v>196.45852499999998</v>
      </c>
      <c r="J56" s="11">
        <v>5</v>
      </c>
    </row>
    <row r="57" spans="2:10" x14ac:dyDescent="0.2">
      <c r="B57" s="12" t="s">
        <v>29</v>
      </c>
      <c r="C57" s="14">
        <v>40.391333321622646</v>
      </c>
      <c r="D57" s="14">
        <v>38.811508448031788</v>
      </c>
      <c r="E57" s="14">
        <v>37.592851636876198</v>
      </c>
      <c r="F57" s="14">
        <v>41.274275902303295</v>
      </c>
      <c r="G57" s="14">
        <v>158.06996930883392</v>
      </c>
      <c r="H57" s="14">
        <v>175.88115441607849</v>
      </c>
      <c r="I57" s="14">
        <v>194.66293211084488</v>
      </c>
      <c r="J57" s="11">
        <v>5</v>
      </c>
    </row>
    <row r="58" spans="2:10" x14ac:dyDescent="0.2">
      <c r="B58" s="12" t="s">
        <v>37</v>
      </c>
      <c r="C58" s="14">
        <v>40.250000000000007</v>
      </c>
      <c r="D58" s="14">
        <v>38.980719999999998</v>
      </c>
      <c r="E58" s="14">
        <v>37.956600000000002</v>
      </c>
      <c r="F58" s="14">
        <v>40.833817678458779</v>
      </c>
      <c r="G58" s="14">
        <v>158.15595639344264</v>
      </c>
      <c r="H58" s="14">
        <v>175.43291306986231</v>
      </c>
      <c r="I58" s="14">
        <v>195.3511316252272</v>
      </c>
      <c r="J58" s="11">
        <v>5</v>
      </c>
    </row>
    <row r="59" spans="2:10" x14ac:dyDescent="0.2">
      <c r="B59" t="s">
        <v>30</v>
      </c>
      <c r="C59" s="7">
        <v>40.162500000000001</v>
      </c>
      <c r="D59" s="7">
        <v>37.963639999999998</v>
      </c>
      <c r="E59" s="7">
        <v>33.470819999999996</v>
      </c>
      <c r="F59" s="7">
        <v>40.16754000000001</v>
      </c>
      <c r="G59" s="7">
        <v>151.852</v>
      </c>
      <c r="H59" s="7">
        <v>173.55175640000002</v>
      </c>
      <c r="I59" s="7">
        <v>190.90693204000002</v>
      </c>
      <c r="J59" s="11">
        <v>5</v>
      </c>
    </row>
    <row r="60" spans="2:10" x14ac:dyDescent="0.2">
      <c r="C60" s="9"/>
      <c r="D60" s="9"/>
      <c r="E60" s="9"/>
      <c r="F60" s="9"/>
      <c r="G60" s="9"/>
      <c r="H60" s="9"/>
      <c r="I60" s="9"/>
      <c r="J60" s="11"/>
    </row>
    <row r="61" spans="2:10" x14ac:dyDescent="0.2">
      <c r="B61" t="s">
        <v>38</v>
      </c>
      <c r="C61" s="7">
        <v>13.1676</v>
      </c>
      <c r="D61" s="7">
        <v>14.393939999999999</v>
      </c>
      <c r="E61" s="7">
        <v>13.060320000000001</v>
      </c>
      <c r="F61" s="7">
        <v>14.933</v>
      </c>
      <c r="G61" s="7">
        <v>54.100850000000001</v>
      </c>
      <c r="H61" s="7">
        <v>61.133960499999993</v>
      </c>
      <c r="I61" s="7">
        <v>69.692714969999997</v>
      </c>
      <c r="J61" s="11">
        <v>5</v>
      </c>
    </row>
    <row r="62" spans="2:10" x14ac:dyDescent="0.2">
      <c r="B62" s="12" t="s">
        <v>40</v>
      </c>
      <c r="C62" s="14">
        <v>12.230299772115776</v>
      </c>
      <c r="D62" s="14">
        <v>13.546714199986894</v>
      </c>
      <c r="E62" s="14">
        <v>12.476779365014464</v>
      </c>
      <c r="F62" s="14">
        <v>14.412668986557714</v>
      </c>
      <c r="G62" s="14">
        <v>52.666462323674843</v>
      </c>
      <c r="H62" s="14">
        <v>59.253859022186887</v>
      </c>
      <c r="I62" s="14">
        <v>66.705017944173093</v>
      </c>
      <c r="J62" s="11">
        <v>5</v>
      </c>
    </row>
    <row r="63" spans="2:10" x14ac:dyDescent="0.2">
      <c r="B63" s="12" t="s">
        <v>39</v>
      </c>
      <c r="C63" s="14">
        <v>12.180030000000002</v>
      </c>
      <c r="D63" s="14">
        <v>13.851830999934467</v>
      </c>
      <c r="E63" s="14">
        <v>12.59388</v>
      </c>
      <c r="F63" s="14">
        <v>14.470314932788582</v>
      </c>
      <c r="G63" s="14">
        <v>52.862741618374244</v>
      </c>
      <c r="H63" s="14">
        <v>58.994904210934422</v>
      </c>
      <c r="I63" s="14">
        <v>66.906727680000003</v>
      </c>
      <c r="J63" s="11">
        <v>5</v>
      </c>
    </row>
    <row r="64" spans="2:10" x14ac:dyDescent="0.2">
      <c r="B64" t="s">
        <v>41</v>
      </c>
      <c r="C64" s="7">
        <v>11.521650000000001</v>
      </c>
      <c r="D64" s="7">
        <v>12.738</v>
      </c>
      <c r="E64" s="7">
        <v>11.194559999999999</v>
      </c>
      <c r="F64" s="7">
        <v>13.934720000000002</v>
      </c>
      <c r="G64" s="7">
        <v>51.034880000000001</v>
      </c>
      <c r="H64" s="7">
        <v>58.179763200000011</v>
      </c>
      <c r="I64" s="7">
        <v>64.127289599999997</v>
      </c>
      <c r="J64" s="11">
        <v>5</v>
      </c>
    </row>
    <row r="65" spans="2:10" x14ac:dyDescent="0.2">
      <c r="C65" s="9"/>
      <c r="D65" s="9"/>
      <c r="E65" s="9"/>
      <c r="F65" s="9"/>
      <c r="G65" s="9"/>
      <c r="H65" s="9"/>
      <c r="I65" s="9"/>
      <c r="J65" s="11"/>
    </row>
    <row r="66" spans="2:10" x14ac:dyDescent="0.2">
      <c r="B66" t="s">
        <v>42</v>
      </c>
      <c r="C66" s="7">
        <v>0.2</v>
      </c>
      <c r="D66" s="7">
        <v>0.2</v>
      </c>
      <c r="E66" s="7">
        <v>0.3</v>
      </c>
      <c r="F66" s="7">
        <v>0.3000000000000001</v>
      </c>
      <c r="G66" s="7">
        <v>1</v>
      </c>
      <c r="H66" s="7">
        <v>1.1639999999999999</v>
      </c>
      <c r="I66" s="7">
        <v>1.1639999999999999</v>
      </c>
      <c r="J66" s="11">
        <v>5</v>
      </c>
    </row>
    <row r="67" spans="2:10" x14ac:dyDescent="0.2">
      <c r="B67" s="12" t="s">
        <v>43</v>
      </c>
      <c r="C67" s="14">
        <v>0.11455</v>
      </c>
      <c r="D67" s="14">
        <v>0.11174999999999999</v>
      </c>
      <c r="E67" s="14">
        <v>0.14366399999999999</v>
      </c>
      <c r="F67" s="14">
        <v>4.6487999999999953E-2</v>
      </c>
      <c r="G67" s="14">
        <v>0.41645199999999993</v>
      </c>
      <c r="H67" s="14">
        <v>0.47062155999999994</v>
      </c>
      <c r="I67" s="14">
        <v>0.47203220679999991</v>
      </c>
      <c r="J67" s="11">
        <v>5</v>
      </c>
    </row>
    <row r="68" spans="2:10" x14ac:dyDescent="0.2">
      <c r="B68" s="12" t="s">
        <v>44</v>
      </c>
      <c r="C68" s="14">
        <v>0.108</v>
      </c>
      <c r="D68" s="14">
        <v>0.10100000000000001</v>
      </c>
      <c r="E68" s="14">
        <v>0.1</v>
      </c>
      <c r="F68" s="14">
        <v>5.6749999999999745E-2</v>
      </c>
      <c r="G68" s="14">
        <v>0.22825999999999999</v>
      </c>
      <c r="H68" s="14">
        <v>0.23510780000000001</v>
      </c>
      <c r="I68" s="14">
        <v>0.24216103400000002</v>
      </c>
      <c r="J68" s="11">
        <v>5</v>
      </c>
    </row>
    <row r="69" spans="2:10" x14ac:dyDescent="0.2">
      <c r="B69" t="s">
        <v>45</v>
      </c>
      <c r="C69" s="7">
        <v>5.6749999999999967E-2</v>
      </c>
      <c r="D69" s="7">
        <v>5.6749999999999967E-2</v>
      </c>
      <c r="E69" s="7">
        <v>5.6749999999999967E-2</v>
      </c>
      <c r="F69" s="7">
        <v>-0.14231000000000002</v>
      </c>
      <c r="G69" s="7">
        <v>0.22699999999999987</v>
      </c>
      <c r="H69" s="7">
        <v>0.22699999999999987</v>
      </c>
      <c r="I69" s="7">
        <v>0.22699999999999987</v>
      </c>
      <c r="J69" s="11">
        <v>5</v>
      </c>
    </row>
    <row r="70" spans="2:10" x14ac:dyDescent="0.2">
      <c r="C70" s="9"/>
      <c r="D70" s="9"/>
      <c r="E70" s="9"/>
      <c r="F70" s="9"/>
      <c r="G70" s="9"/>
      <c r="H70" s="9"/>
      <c r="I70" s="9"/>
      <c r="J70" s="11"/>
    </row>
    <row r="71" spans="2:10" x14ac:dyDescent="0.2">
      <c r="B71" t="s">
        <v>46</v>
      </c>
      <c r="C71" s="7">
        <v>-0.26754605612211435</v>
      </c>
      <c r="D71" s="7">
        <v>0.5</v>
      </c>
      <c r="E71" s="7">
        <v>-0.27467797393384319</v>
      </c>
      <c r="F71" s="7">
        <v>0.5</v>
      </c>
      <c r="G71" s="7">
        <v>-0.5</v>
      </c>
      <c r="H71" s="7">
        <v>0.2</v>
      </c>
      <c r="I71" s="7">
        <v>0.36698366250000003</v>
      </c>
      <c r="J71" s="11">
        <v>5</v>
      </c>
    </row>
    <row r="72" spans="2:10" x14ac:dyDescent="0.2">
      <c r="B72" s="12" t="s">
        <v>47</v>
      </c>
      <c r="C72" s="14">
        <v>-0.54349196122442189</v>
      </c>
      <c r="D72" s="14">
        <v>-3.7779759999998629E-2</v>
      </c>
      <c r="E72" s="14">
        <v>-0.59185959478676708</v>
      </c>
      <c r="F72" s="14">
        <v>-9.2099900005371896E-2</v>
      </c>
      <c r="G72" s="14">
        <v>-1.2652312160165597</v>
      </c>
      <c r="H72" s="14">
        <v>-0.4752931014488434</v>
      </c>
      <c r="I72" s="14">
        <v>-0.45278150919448096</v>
      </c>
      <c r="J72" s="11">
        <v>5</v>
      </c>
    </row>
    <row r="73" spans="2:10" x14ac:dyDescent="0.2">
      <c r="B73" s="12" t="s">
        <v>48</v>
      </c>
      <c r="C73" s="14">
        <v>-0.5</v>
      </c>
      <c r="D73" s="14">
        <v>0</v>
      </c>
      <c r="E73" s="14">
        <v>-0.5</v>
      </c>
      <c r="F73" s="14">
        <v>-1.6753590000064378E-2</v>
      </c>
      <c r="G73" s="14">
        <v>-1</v>
      </c>
      <c r="H73" s="14">
        <v>-0.58088882724418367</v>
      </c>
      <c r="I73" s="14">
        <v>-0.53017020075237831</v>
      </c>
      <c r="J73" s="11">
        <v>5</v>
      </c>
    </row>
    <row r="74" spans="2:10" x14ac:dyDescent="0.2">
      <c r="B74" t="s">
        <v>49</v>
      </c>
      <c r="C74" s="7">
        <v>-1</v>
      </c>
      <c r="D74" s="7">
        <v>-0.42324879999999321</v>
      </c>
      <c r="E74" s="7">
        <v>-1.364089999999992</v>
      </c>
      <c r="F74" s="7">
        <v>-0.82586999999999966</v>
      </c>
      <c r="G74" s="7">
        <v>-2.3175061400000452</v>
      </c>
      <c r="H74" s="7">
        <v>-1.1768789999999996</v>
      </c>
      <c r="I74" s="7">
        <v>-1.2784144677200278</v>
      </c>
      <c r="J74" s="11">
        <v>5</v>
      </c>
    </row>
    <row r="75" spans="2:10" x14ac:dyDescent="0.2">
      <c r="C75" s="9"/>
      <c r="D75" s="9"/>
      <c r="E75" s="9"/>
      <c r="F75" s="9"/>
      <c r="G75" s="9"/>
      <c r="H75" s="9"/>
      <c r="I75" s="9"/>
      <c r="J75" s="11"/>
    </row>
    <row r="76" spans="2:10" x14ac:dyDescent="0.2">
      <c r="B76" t="s">
        <v>50</v>
      </c>
      <c r="C76" s="7">
        <v>7</v>
      </c>
      <c r="D76" s="7">
        <v>6.5</v>
      </c>
      <c r="E76" s="7">
        <v>7.046560000000003</v>
      </c>
      <c r="F76" s="7">
        <v>8.006610000000002</v>
      </c>
      <c r="G76" s="7">
        <v>27.610506700000002</v>
      </c>
      <c r="H76" s="7">
        <v>34.710351280000005</v>
      </c>
      <c r="I76" s="7">
        <v>37.226851747799998</v>
      </c>
      <c r="J76" s="11">
        <v>5</v>
      </c>
    </row>
    <row r="77" spans="2:10" x14ac:dyDescent="0.2">
      <c r="B77" s="12" t="s">
        <v>51</v>
      </c>
      <c r="C77" s="14">
        <v>5.7988929068445332</v>
      </c>
      <c r="D77" s="14">
        <v>5.5894728039741866</v>
      </c>
      <c r="E77" s="14">
        <v>6.1723600569254868</v>
      </c>
      <c r="F77" s="14">
        <v>7.2510002983855086</v>
      </c>
      <c r="G77" s="14">
        <v>24.811726066129715</v>
      </c>
      <c r="H77" s="14">
        <v>31.383882482095441</v>
      </c>
      <c r="I77" s="14">
        <v>35.263065366918283</v>
      </c>
      <c r="J77" s="11">
        <v>5</v>
      </c>
    </row>
    <row r="78" spans="2:10" x14ac:dyDescent="0.2">
      <c r="B78" s="12" t="s">
        <v>52</v>
      </c>
      <c r="C78" s="14">
        <v>5.5905376750396059</v>
      </c>
      <c r="D78" s="14">
        <v>5.6408174201073429</v>
      </c>
      <c r="E78" s="14">
        <v>7</v>
      </c>
      <c r="F78" s="14">
        <v>7.110506700000002</v>
      </c>
      <c r="G78" s="14">
        <v>25.181908849286092</v>
      </c>
      <c r="H78" s="14">
        <v>31.02965150846552</v>
      </c>
      <c r="I78" s="14">
        <v>34.979965914068543</v>
      </c>
      <c r="J78" s="11">
        <v>5</v>
      </c>
    </row>
    <row r="79" spans="2:10" x14ac:dyDescent="0.2">
      <c r="B79" t="s">
        <v>53</v>
      </c>
      <c r="C79" s="7">
        <v>5.0515061935483843</v>
      </c>
      <c r="D79" s="7">
        <v>4.5556367999999994</v>
      </c>
      <c r="E79" s="7">
        <v>4.1838524999999995</v>
      </c>
      <c r="F79" s="7">
        <v>6.5280307000000031</v>
      </c>
      <c r="G79" s="7">
        <v>20.500020000000003</v>
      </c>
      <c r="H79" s="7">
        <v>29.687066000000002</v>
      </c>
      <c r="I79" s="7">
        <v>33.996472020515938</v>
      </c>
      <c r="J79" s="11">
        <v>5</v>
      </c>
    </row>
    <row r="80" spans="2:10" x14ac:dyDescent="0.2">
      <c r="C80" s="9"/>
      <c r="D80" s="9"/>
      <c r="E80" s="9"/>
      <c r="F80" s="9"/>
      <c r="G80" s="9"/>
      <c r="H80" s="9"/>
      <c r="I80" s="9"/>
      <c r="J80" s="11"/>
    </row>
    <row r="81" spans="2:36" x14ac:dyDescent="0.2">
      <c r="B81" t="s">
        <v>54</v>
      </c>
      <c r="C81" s="7">
        <v>3.5</v>
      </c>
      <c r="D81" s="7">
        <v>3.5183650739833556</v>
      </c>
      <c r="E81" s="7">
        <v>3.98916</v>
      </c>
      <c r="F81" s="7">
        <v>4.9170600000000011</v>
      </c>
      <c r="G81" s="7">
        <v>14.637229999999999</v>
      </c>
      <c r="H81" s="7">
        <v>16.934706099999985</v>
      </c>
      <c r="I81" s="7">
        <v>19.305564953999983</v>
      </c>
      <c r="J81" s="11">
        <v>5</v>
      </c>
    </row>
    <row r="82" spans="2:36" x14ac:dyDescent="0.2">
      <c r="B82" s="12" t="s">
        <v>55</v>
      </c>
      <c r="C82" s="14">
        <v>2.7908781430289435</v>
      </c>
      <c r="D82" s="14">
        <v>3.2379870147966701</v>
      </c>
      <c r="E82" s="14">
        <v>3.3686470369988042</v>
      </c>
      <c r="F82" s="14">
        <v>4.3273438311382204</v>
      </c>
      <c r="G82" s="14">
        <v>13.724856025962637</v>
      </c>
      <c r="H82" s="14">
        <v>15.730008048990351</v>
      </c>
      <c r="I82" s="14">
        <v>17.859513422183312</v>
      </c>
      <c r="J82" s="11">
        <v>5</v>
      </c>
    </row>
    <row r="83" spans="2:36" x14ac:dyDescent="0.2">
      <c r="B83" s="12" t="s">
        <v>56</v>
      </c>
      <c r="C83" s="14">
        <v>2.9981147151447196</v>
      </c>
      <c r="D83" s="14">
        <v>3.2382999999999997</v>
      </c>
      <c r="E83" s="14">
        <v>3.5</v>
      </c>
      <c r="F83" s="14">
        <v>4.2491456000000021</v>
      </c>
      <c r="G83" s="14">
        <v>13.651902129813195</v>
      </c>
      <c r="H83" s="14">
        <v>15.708536064000004</v>
      </c>
      <c r="I83" s="14">
        <v>18.460456191360006</v>
      </c>
      <c r="J83" s="11">
        <v>5</v>
      </c>
    </row>
    <row r="84" spans="2:36" x14ac:dyDescent="0.2">
      <c r="B84" t="s">
        <v>57</v>
      </c>
      <c r="C84" s="7">
        <v>2</v>
      </c>
      <c r="D84" s="7">
        <v>3</v>
      </c>
      <c r="E84" s="7">
        <v>2.4628031999999997</v>
      </c>
      <c r="F84" s="7">
        <v>3.8352623556910999</v>
      </c>
      <c r="G84" s="7">
        <v>12.984451200000001</v>
      </c>
      <c r="H84" s="7">
        <v>14.282896319999999</v>
      </c>
      <c r="I84" s="7">
        <v>15.711185951999999</v>
      </c>
      <c r="J84" s="11">
        <v>5</v>
      </c>
    </row>
    <row r="85" spans="2:36" x14ac:dyDescent="0.2">
      <c r="C85" s="9"/>
      <c r="D85" s="9"/>
      <c r="E85" s="9"/>
      <c r="F85" s="9"/>
      <c r="G85" s="9"/>
      <c r="H85" s="9"/>
      <c r="I85" s="9"/>
      <c r="J85" s="11"/>
    </row>
    <row r="86" spans="2:36" x14ac:dyDescent="0.2">
      <c r="B86" t="s">
        <v>58</v>
      </c>
      <c r="C86" s="7">
        <v>0</v>
      </c>
      <c r="D86" s="7">
        <v>-0.65724999999999945</v>
      </c>
      <c r="E86" s="7">
        <v>-0.65724999999999767</v>
      </c>
      <c r="F86" s="7">
        <v>-0.10000000000000009</v>
      </c>
      <c r="G86" s="7">
        <v>-2.5</v>
      </c>
      <c r="H86" s="7">
        <v>-2.625</v>
      </c>
      <c r="I86" s="7">
        <v>-2.629</v>
      </c>
      <c r="J86" s="11">
        <v>5</v>
      </c>
    </row>
    <row r="87" spans="2:36" x14ac:dyDescent="0.2">
      <c r="B87" s="12" t="s">
        <v>59</v>
      </c>
      <c r="C87" s="14">
        <v>-0.50163000000000024</v>
      </c>
      <c r="D87" s="14">
        <v>-0.84313000000000005</v>
      </c>
      <c r="E87" s="14">
        <v>-0.86253199999999952</v>
      </c>
      <c r="F87" s="14">
        <v>-0.68900400000000139</v>
      </c>
      <c r="G87" s="14">
        <v>-2.896296</v>
      </c>
      <c r="H87" s="14">
        <v>-2.8875126799999999</v>
      </c>
      <c r="I87" s="14">
        <v>-3.0228986043999999</v>
      </c>
      <c r="J87" s="11">
        <v>5</v>
      </c>
    </row>
    <row r="88" spans="2:36" x14ac:dyDescent="0.2">
      <c r="B88" s="12" t="s">
        <v>60</v>
      </c>
      <c r="C88" s="14">
        <v>-0.65725000000000122</v>
      </c>
      <c r="D88" s="14">
        <v>-0.70239999999999991</v>
      </c>
      <c r="E88" s="14">
        <v>-0.75541000000000014</v>
      </c>
      <c r="F88" s="14">
        <v>-0.7</v>
      </c>
      <c r="G88" s="14">
        <v>-2.8</v>
      </c>
      <c r="H88" s="14">
        <v>-2.9</v>
      </c>
      <c r="I88" s="14">
        <v>-3</v>
      </c>
      <c r="J88" s="11">
        <v>5</v>
      </c>
    </row>
    <row r="89" spans="2:36" x14ac:dyDescent="0.2">
      <c r="B89" t="s">
        <v>61</v>
      </c>
      <c r="C89" s="7">
        <v>-0.7</v>
      </c>
      <c r="D89" s="7">
        <v>-1.2</v>
      </c>
      <c r="E89" s="7">
        <v>-1.2</v>
      </c>
      <c r="F89" s="7">
        <v>-1.1437700000000002</v>
      </c>
      <c r="G89" s="7">
        <v>-3.5</v>
      </c>
      <c r="H89" s="7">
        <v>-3.2835634000000002</v>
      </c>
      <c r="I89" s="7">
        <v>-3.579243022</v>
      </c>
      <c r="J89" s="11">
        <v>5</v>
      </c>
    </row>
    <row r="90" spans="2:36" x14ac:dyDescent="0.2">
      <c r="C90" s="9"/>
      <c r="D90" s="9"/>
      <c r="E90" s="9"/>
      <c r="F90" s="9"/>
      <c r="G90" s="9"/>
      <c r="H90" s="9"/>
      <c r="I90" s="9"/>
      <c r="J90" s="11"/>
    </row>
    <row r="91" spans="2:36" x14ac:dyDescent="0.2">
      <c r="B91" t="s">
        <v>62</v>
      </c>
      <c r="C91" s="7">
        <v>8.0213366656346743</v>
      </c>
      <c r="D91" s="7">
        <v>9.0347922180092439</v>
      </c>
      <c r="E91" s="7">
        <v>9.9597800000000039</v>
      </c>
      <c r="F91" s="7">
        <v>11.177176300000005</v>
      </c>
      <c r="G91" s="7">
        <v>36.807300885350912</v>
      </c>
      <c r="H91" s="7">
        <v>45.174549919999968</v>
      </c>
      <c r="I91" s="7">
        <v>50.724859287899996</v>
      </c>
      <c r="J91" s="11">
        <v>5</v>
      </c>
    </row>
    <row r="92" spans="2:36" x14ac:dyDescent="0.2">
      <c r="B92" s="12" t="s">
        <v>63</v>
      </c>
      <c r="C92" s="14">
        <v>7.5446490886490549</v>
      </c>
      <c r="D92" s="14">
        <v>7.9465500587708586</v>
      </c>
      <c r="E92" s="14">
        <v>8.0866154991375261</v>
      </c>
      <c r="F92" s="14">
        <v>10.797240229518358</v>
      </c>
      <c r="G92" s="14">
        <v>34.375054876075794</v>
      </c>
      <c r="H92" s="14">
        <v>43.751084749636952</v>
      </c>
      <c r="I92" s="14">
        <v>49.646898675507117</v>
      </c>
      <c r="J92" s="11">
        <v>5</v>
      </c>
      <c r="K92" t="s">
        <v>101</v>
      </c>
      <c r="L92" s="18">
        <v>38</v>
      </c>
      <c r="M92" s="18">
        <v>42</v>
      </c>
      <c r="N92" s="9">
        <f>16.326-O92</f>
        <v>8.572000000000001</v>
      </c>
      <c r="O92" s="9">
        <v>7.7539999999999996</v>
      </c>
      <c r="P92" s="9">
        <v>6.95</v>
      </c>
      <c r="Q92" s="9">
        <f>L92-SUM(N92:P92)</f>
        <v>14.724</v>
      </c>
      <c r="R92" s="9">
        <f>M92-SUM(N92:P92)</f>
        <v>18.724</v>
      </c>
      <c r="S92" s="9">
        <f>C92</f>
        <v>7.5446490886490549</v>
      </c>
      <c r="U92" s="20">
        <v>9.5</v>
      </c>
      <c r="V92">
        <f>U92*(1-$V$7)</f>
        <v>9.0250000000000004</v>
      </c>
      <c r="W92">
        <f>U92*(1+$W$7)</f>
        <v>9.9749999999999996</v>
      </c>
      <c r="X92" s="18">
        <f>V92+SUM(N92:P92)</f>
        <v>32.301000000000002</v>
      </c>
      <c r="Y92" s="18">
        <f>W92+SUM(N92:P92)</f>
        <v>33.250999999999998</v>
      </c>
      <c r="Z92" s="20">
        <f>+U92+SUM(N92:P92)</f>
        <v>32.775999999999996</v>
      </c>
      <c r="AA92" s="22">
        <f>Z92/Z10</f>
        <v>0.15839938140344093</v>
      </c>
      <c r="AB92" s="22"/>
      <c r="AC92">
        <v>7.7839999999999998</v>
      </c>
      <c r="AD92" s="22">
        <f>(P92-AC92)/AC92</f>
        <v>-0.1071428571428571</v>
      </c>
      <c r="AF92">
        <v>9.7249999999999996</v>
      </c>
      <c r="AG92" s="22">
        <f>(U92-AF92)/AF92</f>
        <v>-2.3136246786632356E-2</v>
      </c>
      <c r="AI92" s="6">
        <v>31.923999999999999</v>
      </c>
      <c r="AJ92" s="22">
        <f>(Z92-AI92)/AI92</f>
        <v>2.6688384914171054E-2</v>
      </c>
    </row>
    <row r="93" spans="2:36" x14ac:dyDescent="0.2">
      <c r="B93" s="12" t="s">
        <v>64</v>
      </c>
      <c r="C93" s="14">
        <v>7.7325000000000008</v>
      </c>
      <c r="D93" s="14">
        <v>8.1207512000000079</v>
      </c>
      <c r="E93" s="14">
        <v>8.135910000000008</v>
      </c>
      <c r="F93" s="14">
        <v>10.734204309999939</v>
      </c>
      <c r="G93" s="14">
        <v>34.777451759999956</v>
      </c>
      <c r="H93" s="14">
        <v>43.350281818173109</v>
      </c>
      <c r="I93" s="14">
        <v>50.440422105428553</v>
      </c>
      <c r="J93" s="11">
        <v>5</v>
      </c>
    </row>
    <row r="94" spans="2:36" x14ac:dyDescent="0.2">
      <c r="B94" t="s">
        <v>65</v>
      </c>
      <c r="C94" s="7">
        <v>6.5189661935483851</v>
      </c>
      <c r="D94" s="7">
        <v>6.9127567999999995</v>
      </c>
      <c r="E94" s="7">
        <v>4.9466556999999991</v>
      </c>
      <c r="F94" s="7">
        <v>10.421786000000001</v>
      </c>
      <c r="G94" s="7">
        <v>30.769088800000006</v>
      </c>
      <c r="H94" s="7">
        <v>42.970602064000005</v>
      </c>
      <c r="I94" s="7">
        <v>47.923778082920137</v>
      </c>
      <c r="J94" s="11">
        <v>5</v>
      </c>
    </row>
  </sheetData>
  <mergeCells count="4">
    <mergeCell ref="L4:S4"/>
    <mergeCell ref="U4:Y4"/>
    <mergeCell ref="AC4:AK4"/>
    <mergeCell ref="AC2:AK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Consensus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Svanholm</dc:creator>
  <cp:lastModifiedBy>Frederik Svanholm</cp:lastModifiedBy>
  <dcterms:created xsi:type="dcterms:W3CDTF">2023-02-22T11:51:28Z</dcterms:created>
  <dcterms:modified xsi:type="dcterms:W3CDTF">2025-04-28T10:38:22Z</dcterms:modified>
</cp:coreProperties>
</file>